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Pol'!$A$1:$U$32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22" i="12" l="1"/>
  <c r="F39" i="1" s="1"/>
  <c r="BA20" i="12"/>
  <c r="BA17" i="12"/>
  <c r="BA16" i="12"/>
  <c r="BA15" i="12"/>
  <c r="BA14" i="12"/>
  <c r="G9" i="12"/>
  <c r="I9" i="12"/>
  <c r="K9" i="12"/>
  <c r="O9" i="12"/>
  <c r="Q9" i="12"/>
  <c r="U9" i="12"/>
  <c r="G10" i="12"/>
  <c r="I10" i="12"/>
  <c r="K10" i="12"/>
  <c r="O10" i="12"/>
  <c r="Q10" i="12"/>
  <c r="U10" i="12"/>
  <c r="G11" i="12"/>
  <c r="M11" i="12" s="1"/>
  <c r="I11" i="12"/>
  <c r="K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8" i="12"/>
  <c r="M18" i="12" s="1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AD22" i="12" l="1"/>
  <c r="G39" i="1" s="1"/>
  <c r="G40" i="1" s="1"/>
  <c r="G25" i="1" s="1"/>
  <c r="G26" i="1" s="1"/>
  <c r="M9" i="12"/>
  <c r="F40" i="1"/>
  <c r="G23" i="1" s="1"/>
  <c r="U8" i="12"/>
  <c r="O8" i="12"/>
  <c r="K8" i="12"/>
  <c r="G8" i="12"/>
  <c r="Q8" i="12"/>
  <c r="I8" i="12"/>
  <c r="M10" i="12"/>
  <c r="M8" i="12" s="1"/>
  <c r="H39" i="1" l="1"/>
  <c r="H40" i="1" s="1"/>
  <c r="G28" i="1"/>
  <c r="I47" i="1"/>
  <c r="G22" i="12"/>
  <c r="G24" i="1"/>
  <c r="G29" i="1" s="1"/>
  <c r="I39" i="1" l="1"/>
  <c r="I40" i="1" s="1"/>
  <c r="J39" i="1" s="1"/>
  <c r="J40" i="1" s="1"/>
  <c r="I48" i="1"/>
  <c r="I16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<sst xmlns="http://schemas.openxmlformats.org/spreadsheetml/2006/main" count="163" uniqueCount="115">
  <si>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</si>
  <si>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</si>
  <si>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</si>
  <si>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</si>
  <si>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</si>
  <si>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</si>
  <si>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</si>
  <si>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</si>
  <si>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</si>
  <si>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</si>
  <si>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</si>
  <si>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</si>
  <si>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</si>
  <si>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</si>
  <si>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</si>
  <si>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</si>
  <si>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</si>
  <si>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</si>
  <si>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</si>
  <si>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</si>
  <si>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</si>
  <si>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</si>
  <si>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</si>
  <si>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</si>
  <si>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</si>
  <si>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</si>
  <si>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</si>
  <si>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</si>
  <si>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</si>
  <si>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</si>
  <si>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</si>
  <si>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</si>
  <si>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</si>
  <si>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</si>
  <si>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</si>
  <si>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</si>
  <si>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</si>
  <si>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</si>
  <si>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</si>
  <si>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</si>
  <si>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</si>
  <si>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</si>
  <si>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</si>
  <si>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So-01 - Odbahnění </t>
  </si>
  <si>
    <t>Rozpočet:</t>
  </si>
  <si>
    <t>Misto</t>
  </si>
  <si>
    <t>KOINVEST, s.r.o.</t>
  </si>
  <si>
    <t>OPRAVA  A ODBAHNĚNÍ NÁVESNÍHO  RYBNÍKA, k.ú. POCOUCOV</t>
  </si>
  <si>
    <t>Město Třebíč</t>
  </si>
  <si>
    <t>Masarykovo nám. 116/6</t>
  </si>
  <si>
    <t>Třebíč</t>
  </si>
  <si>
    <t>674 01</t>
  </si>
  <si>
    <t>00290629</t>
  </si>
  <si>
    <t>Celkem za stavbu</t>
  </si>
  <si>
    <t>CZK</t>
  </si>
  <si>
    <t>Rekapitulace dílů</t>
  </si>
  <si>
    <t>Typ dílu</t>
  </si>
  <si>
    <t>1</t>
  </si>
  <si>
    <t>Zemní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</si>
  <si>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</si>
  <si>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</si>
  <si>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</si>
  <si>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</si>
  <si>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</si>
  <si>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</si>
  <si>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</si>
  <si>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</si>
  <si>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</si>
  <si>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</si>
  <si>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</si>
  <si>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</si>
  <si>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</si>
  <si>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</si>
  <si>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</si>
  <si>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</si>
  <si>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</si>
  <si>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</si>
  <si>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</si>
  <si>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</si>
  <si>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</si>
  <si>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</si>
  <si>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</si>
  <si>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</si>
  <si>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</si>
  <si>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</si>
  <si>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</si>
  <si>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</si>
  <si>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</si>
  <si>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122703601R00</t>
  </si>
  <si>
    <t>Odstranění nánosu při únosnosti dna 15 - 40 kPa</t>
  </si>
  <si>
    <t>m3</t>
  </si>
  <si>
    <t>POL1_0</t>
  </si>
  <si>
    <t>122703602R00</t>
  </si>
  <si>
    <t>Odstranění nánosu při únosnosti dna 40 - 60 kPa</t>
  </si>
  <si>
    <t>162253101R00</t>
  </si>
  <si>
    <t>Vodorovné přemístění nánosu, únos.dna přes 40 kPa</t>
  </si>
  <si>
    <t>162253102R00</t>
  </si>
  <si>
    <t>Vodorovné přemístění nánosu, únos.dna 15-40 kPa</t>
  </si>
  <si>
    <t>R</t>
  </si>
  <si>
    <t>Likvidace sedimentu</t>
  </si>
  <si>
    <t>POP</t>
  </si>
  <si>
    <t xml:space="preserve">     3.) Proschlý sediment je možno uložit i na skládku TKO, je však před tím nutné provést výluhy ze sedimentu a tyto musí splňovat hodnoty přílohy č. 2 vyhl.č. 294/2005 Sb., tabulka 2.1.třída vyluhovatelnosti I.</t>
  </si>
  <si>
    <t>181101101R00</t>
  </si>
  <si>
    <t>Úprava pláně v zářezech v hor. 1-4, bez zhutnění</t>
  </si>
  <si>
    <t>m2</t>
  </si>
  <si>
    <t>182101101R00</t>
  </si>
  <si>
    <t>Svahování v zářezech v hor. 1 - 4</t>
  </si>
  <si>
    <t>přechod na litorál, výkr.č. C.4</t>
  </si>
  <si>
    <t>Součástí položky jsou nakládání a přesuny sedimentu, doprava a potřebná manipulace se sedimentem, jeho rozhrnutí včetně případných poplatků za uložení v následujících možnostech:</t>
  </si>
  <si>
    <t xml:space="preserve">      2.) Dle možností zhotovitele může být provedena likvidace sedimentu v souladu se zák.č.185/2001 Sb., neboť dle vyhl.č. 294/2005 Sb. v platném znění je možno sediment uložit na povrch terénu - jsou dodrženy limity  tab 10.3. přílohy č. 10</t>
  </si>
  <si>
    <t/>
  </si>
  <si>
    <t>SUM</t>
  </si>
  <si>
    <t>POPUZIV</t>
  </si>
  <si>
    <t>END</t>
  </si>
  <si>
    <t xml:space="preserve">       1.) Sediment splňuje požadavky pro uložení na pozemky ZPF – vyhl..č. 257/2009 Sb., příloha č.1. Součástí položky je nový rozbor sedimentu a případně půdy dle přílohy č.3 z pozemku, na který bude uložen, a souhlas orgánu ochrany ZPF. V tomto případě bude po rozprostření sedimentu vysbírán kamen a nepatřičný materiál a dále bude provedena  orba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</si>
</sst>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15" xfId="0" applyNumberFormat="1" applyFont="1" applyBorder="1" applyAlignment="1">
      <alignment vertical="center"/>
    </xf>
    <xf numFmtId="4" fontId="3" fillId="0" borderId="21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vertical="center"/>
    </xf>
    <xf numFmtId="4" fontId="3" fillId="5" borderId="39" xfId="0" applyNumberFormat="1" applyFont="1" applyFill="1" applyBorder="1" applyAlignment="1">
      <alignment horizontal="center"/>
    </xf>
    <xf numFmtId="4" fontId="3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vertical="top"/>
    </xf>
    <xf numFmtId="4" fontId="5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21" xfId="0" applyNumberFormat="1" applyFont="1" applyBorder="1" applyAlignment="1">
      <alignment vertical="center"/>
    </xf>
    <xf numFmtId="49" fontId="3" fillId="0" borderId="15" xfId="0" applyNumberFormat="1" applyFont="1" applyBorder="1" applyAlignment="1">
      <alignment vertical="center" wrapText="1"/>
    </xf>
    <xf numFmtId="49" fontId="3" fillId="0" borderId="12" xfId="0" applyNumberFormat="1" applyFont="1" applyBorder="1" applyAlignment="1">
      <alignment vertical="center" wrapText="1"/>
    </xf>
    <xf numFmtId="4" fontId="3" fillId="5" borderId="39" xfId="0" applyNumberFormat="1" applyFont="1" applyFill="1" applyBorder="1" applyAlignment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17" fillId="0" borderId="10" xfId="0" applyNumberFormat="1" applyFont="1" applyBorder="1" applyAlignment="1">
      <alignment horizontal="left" vertical="top" wrapText="1"/>
    </xf>
    <xf numFmtId="0" fontId="17" fillId="0" borderId="6" xfId="0" applyNumberFormat="1" applyFont="1" applyBorder="1" applyAlignment="1">
      <alignment vertical="top" wrapText="1" shrinkToFit="1"/>
    </xf>
    <xf numFmtId="164" fontId="17" fillId="0" borderId="6" xfId="0" applyNumberFormat="1" applyFont="1" applyBorder="1" applyAlignment="1">
      <alignment vertical="top" wrapText="1" shrinkToFit="1"/>
    </xf>
    <xf numFmtId="4" fontId="17" fillId="0" borderId="6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180" t="s">
        <v>39</v>
      </c>
      <c r="B2" s="180"/>
      <c r="C2" s="180"/>
      <c r="D2" s="180"/>
      <c r="E2" s="180"/>
      <c r="F2" s="180"/>
      <c r="G2" s="1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opLeftCell="B1" zoomScaleNormal="100" zoomScaleSheetLayoutView="75" workbookViewId="0">
      <selection activeCell="D18" sqref="D1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04" t="s">
        <v>42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 x14ac:dyDescent="0.2">
      <c r="A2" s="4"/>
      <c r="B2" s="81" t="s">
        <v>40</v>
      </c>
      <c r="C2" s="82"/>
      <c r="D2" s="191" t="s">
        <v>47</v>
      </c>
      <c r="E2" s="192"/>
      <c r="F2" s="192"/>
      <c r="G2" s="192"/>
      <c r="H2" s="192"/>
      <c r="I2" s="192"/>
      <c r="J2" s="193"/>
      <c r="O2" s="2"/>
    </row>
    <row r="3" spans="1:15" ht="23.25" customHeight="1" x14ac:dyDescent="0.2">
      <c r="A3" s="4"/>
      <c r="B3" s="83" t="s">
        <v>45</v>
      </c>
      <c r="C3" s="84"/>
      <c r="D3" s="213" t="s">
        <v>43</v>
      </c>
      <c r="E3" s="214"/>
      <c r="F3" s="214"/>
      <c r="G3" s="214"/>
      <c r="H3" s="214"/>
      <c r="I3" s="214"/>
      <c r="J3" s="215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48</v>
      </c>
      <c r="E5" s="26"/>
      <c r="F5" s="26"/>
      <c r="G5" s="26"/>
      <c r="H5" s="28" t="s">
        <v>33</v>
      </c>
      <c r="I5" s="91" t="s">
        <v>52</v>
      </c>
      <c r="J5" s="11"/>
    </row>
    <row r="6" spans="1:15" ht="15.75" customHeight="1" x14ac:dyDescent="0.2">
      <c r="A6" s="4"/>
      <c r="B6" s="41"/>
      <c r="C6" s="26"/>
      <c r="D6" s="91" t="s">
        <v>49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98"/>
      <c r="E11" s="198"/>
      <c r="F11" s="198"/>
      <c r="G11" s="198"/>
      <c r="H11" s="28" t="s">
        <v>33</v>
      </c>
      <c r="I11" s="179"/>
      <c r="J11" s="11"/>
    </row>
    <row r="12" spans="1:15" ht="15.75" customHeight="1" x14ac:dyDescent="0.2">
      <c r="A12" s="4"/>
      <c r="B12" s="41"/>
      <c r="C12" s="26"/>
      <c r="D12" s="211"/>
      <c r="E12" s="211"/>
      <c r="F12" s="211"/>
      <c r="G12" s="211"/>
      <c r="H12" s="28" t="s">
        <v>34</v>
      </c>
      <c r="I12" s="179"/>
      <c r="J12" s="11"/>
    </row>
    <row r="13" spans="1:15" ht="15.75" customHeight="1" x14ac:dyDescent="0.2">
      <c r="A13" s="4"/>
      <c r="B13" s="42"/>
      <c r="C13" s="93"/>
      <c r="D13" s="212"/>
      <c r="E13" s="212"/>
      <c r="F13" s="212"/>
      <c r="G13" s="212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97"/>
      <c r="F15" s="197"/>
      <c r="G15" s="209"/>
      <c r="H15" s="209"/>
      <c r="I15" s="209" t="s">
        <v>28</v>
      </c>
      <c r="J15" s="210"/>
    </row>
    <row r="16" spans="1:15" ht="23.25" customHeight="1" x14ac:dyDescent="0.2">
      <c r="A16" s="134" t="s">
        <v>23</v>
      </c>
      <c r="B16" s="135" t="s">
        <v>23</v>
      </c>
      <c r="C16" s="58"/>
      <c r="D16" s="59"/>
      <c r="E16" s="194"/>
      <c r="F16" s="195"/>
      <c r="G16" s="194"/>
      <c r="H16" s="195"/>
      <c r="I16" s="194">
        <f>SUMIF(F47:F47,A16,I47:I47)+SUMIF(F47:F47,"PSU",I47:I47)</f>
        <v>0</v>
      </c>
      <c r="J16" s="196"/>
    </row>
    <row r="17" spans="1:10" ht="23.25" customHeight="1" x14ac:dyDescent="0.2">
      <c r="A17" s="134" t="s">
        <v>24</v>
      </c>
      <c r="B17" s="135" t="s">
        <v>24</v>
      </c>
      <c r="C17" s="58"/>
      <c r="D17" s="59"/>
      <c r="E17" s="194"/>
      <c r="F17" s="195"/>
      <c r="G17" s="194"/>
      <c r="H17" s="195"/>
      <c r="I17" s="194">
        <f>SUMIF(F47:F47,A17,I47:I47)</f>
        <v>0</v>
      </c>
      <c r="J17" s="196"/>
    </row>
    <row r="18" spans="1:10" ht="23.25" customHeight="1" x14ac:dyDescent="0.2">
      <c r="A18" s="134" t="s">
        <v>25</v>
      </c>
      <c r="B18" s="135" t="s">
        <v>25</v>
      </c>
      <c r="C18" s="58"/>
      <c r="D18" s="59"/>
      <c r="E18" s="194"/>
      <c r="F18" s="195"/>
      <c r="G18" s="194"/>
      <c r="H18" s="195"/>
      <c r="I18" s="194">
        <f>SUMIF(F47:F47,A18,I47:I47)</f>
        <v>0</v>
      </c>
      <c r="J18" s="196"/>
    </row>
    <row r="19" spans="1:10" ht="23.25" customHeight="1" x14ac:dyDescent="0.2">
      <c r="A19" s="134" t="s">
        <v>59</v>
      </c>
      <c r="B19" s="135" t="s">
        <v>26</v>
      </c>
      <c r="C19" s="58"/>
      <c r="D19" s="59"/>
      <c r="E19" s="194"/>
      <c r="F19" s="195"/>
      <c r="G19" s="194"/>
      <c r="H19" s="195"/>
      <c r="I19" s="194">
        <f>SUMIF(F47:F47,A19,I47:I47)</f>
        <v>0</v>
      </c>
      <c r="J19" s="196"/>
    </row>
    <row r="20" spans="1:10" ht="23.25" customHeight="1" x14ac:dyDescent="0.2">
      <c r="A20" s="134" t="s">
        <v>60</v>
      </c>
      <c r="B20" s="135" t="s">
        <v>27</v>
      </c>
      <c r="C20" s="58"/>
      <c r="D20" s="59"/>
      <c r="E20" s="194"/>
      <c r="F20" s="195"/>
      <c r="G20" s="194"/>
      <c r="H20" s="195"/>
      <c r="I20" s="194">
        <f>SUMIF(F47:F47,A20,I47:I47)</f>
        <v>0</v>
      </c>
      <c r="J20" s="196"/>
    </row>
    <row r="21" spans="1:10" ht="23.25" customHeight="1" x14ac:dyDescent="0.2">
      <c r="A21" s="4"/>
      <c r="B21" s="74" t="s">
        <v>28</v>
      </c>
      <c r="C21" s="75"/>
      <c r="D21" s="76"/>
      <c r="E21" s="207"/>
      <c r="F21" s="208"/>
      <c r="G21" s="207"/>
      <c r="H21" s="208"/>
      <c r="I21" s="207">
        <f>SUM(I16:J20)</f>
        <v>0</v>
      </c>
      <c r="J21" s="22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2">
        <f>ZakladDPHSniVypocet</f>
        <v>0</v>
      </c>
      <c r="H23" s="203"/>
      <c r="I23" s="20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00">
        <f>ZakladDPHSni*SazbaDPH1/100</f>
        <v>0</v>
      </c>
      <c r="H24" s="201"/>
      <c r="I24" s="201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2">
        <f>ZakladDPHZaklVypocet</f>
        <v>0</v>
      </c>
      <c r="H25" s="203"/>
      <c r="I25" s="20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6">
        <f>ZakladDPHZakl*SazbaDPH2/100</f>
        <v>0</v>
      </c>
      <c r="H26" s="217"/>
      <c r="I26" s="217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18">
        <f>0</f>
        <v>0</v>
      </c>
      <c r="H27" s="218"/>
      <c r="I27" s="218"/>
      <c r="J27" s="63" t="str">
        <f t="shared" si="0"/>
        <v>CZK</v>
      </c>
    </row>
    <row r="28" spans="1:10" ht="27.75" hidden="1" customHeight="1" thickBot="1" x14ac:dyDescent="0.25">
      <c r="A28" s="4"/>
      <c r="B28" s="112" t="s">
        <v>22</v>
      </c>
      <c r="C28" s="113"/>
      <c r="D28" s="113"/>
      <c r="E28" s="114"/>
      <c r="F28" s="115"/>
      <c r="G28" s="220">
        <f>ZakladDPHSniVypocet+ZakladDPHZaklVypocet</f>
        <v>0</v>
      </c>
      <c r="H28" s="220"/>
      <c r="I28" s="220"/>
      <c r="J28" s="116" t="str">
        <f t="shared" si="0"/>
        <v>CZK</v>
      </c>
    </row>
    <row r="29" spans="1:10" ht="27.75" customHeight="1" thickBot="1" x14ac:dyDescent="0.25">
      <c r="A29" s="4"/>
      <c r="B29" s="112" t="s">
        <v>35</v>
      </c>
      <c r="C29" s="117"/>
      <c r="D29" s="117"/>
      <c r="E29" s="117"/>
      <c r="F29" s="117"/>
      <c r="G29" s="219">
        <f>ZakladDPHSni+DPHSni+ZakladDPHZakl+DPHZakl+Zaokrouhleni</f>
        <v>0</v>
      </c>
      <c r="H29" s="219"/>
      <c r="I29" s="219"/>
      <c r="J29" s="118" t="s">
        <v>54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43500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199" t="s">
        <v>2</v>
      </c>
      <c r="E35" s="19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4"/>
      <c r="G37" s="104"/>
      <c r="H37" s="104"/>
      <c r="I37" s="104"/>
      <c r="J37" s="3"/>
    </row>
    <row r="38" spans="1:10" ht="25.5" hidden="1" customHeight="1" x14ac:dyDescent="0.2">
      <c r="A38" s="96" t="s">
        <v>37</v>
      </c>
      <c r="B38" s="98" t="s">
        <v>16</v>
      </c>
      <c r="C38" s="99" t="s">
        <v>5</v>
      </c>
      <c r="D38" s="100"/>
      <c r="E38" s="100"/>
      <c r="F38" s="105" t="str">
        <f>B23</f>
        <v>Základ pro sníženou DPH</v>
      </c>
      <c r="G38" s="105" t="str">
        <f>B25</f>
        <v>Základ pro základní DPH</v>
      </c>
      <c r="H38" s="106" t="s">
        <v>17</v>
      </c>
      <c r="I38" s="106" t="s">
        <v>1</v>
      </c>
      <c r="J38" s="101" t="s">
        <v>0</v>
      </c>
    </row>
    <row r="39" spans="1:10" ht="25.5" hidden="1" customHeight="1" x14ac:dyDescent="0.2">
      <c r="A39" s="96">
        <v>1</v>
      </c>
      <c r="B39" s="102"/>
      <c r="C39" s="181"/>
      <c r="D39" s="182"/>
      <c r="E39" s="182"/>
      <c r="F39" s="107">
        <f>' Pol'!AC22</f>
        <v>0</v>
      </c>
      <c r="G39" s="108">
        <f>' Pol'!AD22</f>
        <v>0</v>
      </c>
      <c r="H39" s="109">
        <f>(F39*SazbaDPH1/100)+(G39*SazbaDPH2/100)</f>
        <v>0</v>
      </c>
      <c r="I39" s="109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96"/>
      <c r="B40" s="183" t="s">
        <v>53</v>
      </c>
      <c r="C40" s="184"/>
      <c r="D40" s="184"/>
      <c r="E40" s="185"/>
      <c r="F40" s="110">
        <f>SUMIF(A39:A39,"=1",F39:F39)</f>
        <v>0</v>
      </c>
      <c r="G40" s="111">
        <f>SUMIF(A39:A39,"=1",G39:G39)</f>
        <v>0</v>
      </c>
      <c r="H40" s="111">
        <f>SUMIF(A39:A39,"=1",H39:H39)</f>
        <v>0</v>
      </c>
      <c r="I40" s="111">
        <f>SUMIF(A39:A39,"=1",I39:I39)</f>
        <v>0</v>
      </c>
      <c r="J40" s="97">
        <f>SUMIF(A39:A39,"=1",J39:J39)</f>
        <v>0</v>
      </c>
    </row>
    <row r="44" spans="1:10" ht="15.75" x14ac:dyDescent="0.25">
      <c r="B44" s="119" t="s">
        <v>55</v>
      </c>
    </row>
    <row r="46" spans="1:10" ht="25.5" customHeight="1" x14ac:dyDescent="0.2">
      <c r="A46" s="120"/>
      <c r="B46" s="123" t="s">
        <v>16</v>
      </c>
      <c r="C46" s="123" t="s">
        <v>5</v>
      </c>
      <c r="D46" s="124"/>
      <c r="E46" s="124"/>
      <c r="F46" s="127" t="s">
        <v>56</v>
      </c>
      <c r="G46" s="127"/>
      <c r="H46" s="127"/>
      <c r="I46" s="186" t="s">
        <v>28</v>
      </c>
      <c r="J46" s="186"/>
    </row>
    <row r="47" spans="1:10" ht="25.5" customHeight="1" x14ac:dyDescent="0.2">
      <c r="A47" s="121"/>
      <c r="B47" s="128" t="s">
        <v>57</v>
      </c>
      <c r="C47" s="188" t="s">
        <v>58</v>
      </c>
      <c r="D47" s="189"/>
      <c r="E47" s="189"/>
      <c r="F47" s="129" t="s">
        <v>23</v>
      </c>
      <c r="G47" s="130"/>
      <c r="H47" s="130"/>
      <c r="I47" s="187">
        <f>' Pol'!G8</f>
        <v>0</v>
      </c>
      <c r="J47" s="187"/>
    </row>
    <row r="48" spans="1:10" ht="25.5" customHeight="1" x14ac:dyDescent="0.2">
      <c r="A48" s="122"/>
      <c r="B48" s="125" t="s">
        <v>1</v>
      </c>
      <c r="C48" s="125"/>
      <c r="D48" s="126"/>
      <c r="E48" s="126"/>
      <c r="F48" s="131"/>
      <c r="G48" s="132"/>
      <c r="H48" s="132"/>
      <c r="I48" s="190">
        <f>I47</f>
        <v>0</v>
      </c>
      <c r="J48" s="190"/>
    </row>
    <row r="49" spans="6:10" x14ac:dyDescent="0.2">
      <c r="F49" s="133"/>
      <c r="G49" s="95"/>
      <c r="H49" s="133"/>
      <c r="I49" s="95"/>
      <c r="J49" s="95"/>
    </row>
    <row r="50" spans="6:10" x14ac:dyDescent="0.2">
      <c r="F50" s="133"/>
      <c r="G50" s="95"/>
      <c r="H50" s="133"/>
      <c r="I50" s="95"/>
      <c r="J50" s="95"/>
    </row>
    <row r="51" spans="6:10" x14ac:dyDescent="0.2">
      <c r="F51" s="133"/>
      <c r="G51" s="95"/>
      <c r="H51" s="133"/>
      <c r="I51" s="95"/>
      <c r="J51" s="95"/>
    </row>
  </sheetData>
  <sheetProtection password="9D1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1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I48:J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I46:J46"/>
    <mergeCell ref="I47:J47"/>
    <mergeCell ref="C47:E4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79" t="s">
        <v>41</v>
      </c>
      <c r="B2" s="78"/>
      <c r="C2" s="224"/>
      <c r="D2" s="224"/>
      <c r="E2" s="224"/>
      <c r="F2" s="224"/>
      <c r="G2" s="225"/>
    </row>
    <row r="3" spans="1:7" ht="24.95" hidden="1" customHeight="1" x14ac:dyDescent="0.2">
      <c r="A3" s="79" t="s">
        <v>7</v>
      </c>
      <c r="B3" s="78"/>
      <c r="C3" s="224"/>
      <c r="D3" s="224"/>
      <c r="E3" s="224"/>
      <c r="F3" s="224"/>
      <c r="G3" s="225"/>
    </row>
    <row r="4" spans="1:7" ht="24.95" hidden="1" customHeight="1" x14ac:dyDescent="0.2">
      <c r="A4" s="79" t="s">
        <v>8</v>
      </c>
      <c r="B4" s="78"/>
      <c r="C4" s="224"/>
      <c r="D4" s="224"/>
      <c r="E4" s="224"/>
      <c r="F4" s="224"/>
      <c r="G4" s="22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2"/>
  <sheetViews>
    <sheetView workbookViewId="0">
      <selection activeCell="Z19" sqref="Z19"/>
    </sheetView>
  </sheetViews>
  <sheetFormatPr defaultRowHeight="12.75" outlineLevelRow="1" x14ac:dyDescent="0.2"/>
  <cols>
    <col min="1" max="1" width="4.28515625" customWidth="1"/>
    <col min="2" max="2" width="14.42578125" style="94" customWidth="1"/>
    <col min="3" max="3" width="38.28515625" style="94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0" t="s">
        <v>6</v>
      </c>
      <c r="B1" s="250"/>
      <c r="C1" s="250"/>
      <c r="D1" s="250"/>
      <c r="E1" s="250"/>
      <c r="F1" s="250"/>
      <c r="G1" s="250"/>
      <c r="AE1" t="s">
        <v>62</v>
      </c>
    </row>
    <row r="2" spans="1:60" ht="24.95" customHeight="1" x14ac:dyDescent="0.2">
      <c r="A2" s="138" t="s">
        <v>61</v>
      </c>
      <c r="B2" s="136"/>
      <c r="C2" s="251" t="s">
        <v>47</v>
      </c>
      <c r="D2" s="252"/>
      <c r="E2" s="252"/>
      <c r="F2" s="252"/>
      <c r="G2" s="253"/>
      <c r="AE2" t="s">
        <v>63</v>
      </c>
    </row>
    <row r="3" spans="1:60" ht="24.95" customHeight="1" x14ac:dyDescent="0.2">
      <c r="A3" s="139" t="s">
        <v>7</v>
      </c>
      <c r="B3" s="137"/>
      <c r="C3" s="254" t="s">
        <v>43</v>
      </c>
      <c r="D3" s="255"/>
      <c r="E3" s="255"/>
      <c r="F3" s="255"/>
      <c r="G3" s="256"/>
      <c r="AE3" t="s">
        <v>64</v>
      </c>
    </row>
    <row r="4" spans="1:60" ht="24.95" hidden="1" customHeight="1" x14ac:dyDescent="0.2">
      <c r="A4" s="139" t="s">
        <v>8</v>
      </c>
      <c r="B4" s="137"/>
      <c r="C4" s="254"/>
      <c r="D4" s="255"/>
      <c r="E4" s="255"/>
      <c r="F4" s="255"/>
      <c r="G4" s="256"/>
      <c r="AE4" t="s">
        <v>65</v>
      </c>
    </row>
    <row r="5" spans="1:60" hidden="1" x14ac:dyDescent="0.2">
      <c r="A5" s="140" t="s">
        <v>66</v>
      </c>
      <c r="B5" s="141"/>
      <c r="C5" s="142"/>
      <c r="D5" s="143"/>
      <c r="E5" s="143"/>
      <c r="F5" s="143"/>
      <c r="G5" s="144"/>
      <c r="AE5" t="s">
        <v>67</v>
      </c>
    </row>
    <row r="7" spans="1:60" ht="38.25" x14ac:dyDescent="0.2">
      <c r="A7" s="149" t="s">
        <v>68</v>
      </c>
      <c r="B7" s="150" t="s">
        <v>69</v>
      </c>
      <c r="C7" s="150" t="s">
        <v>70</v>
      </c>
      <c r="D7" s="149" t="s">
        <v>71</v>
      </c>
      <c r="E7" s="149" t="s">
        <v>72</v>
      </c>
      <c r="F7" s="145" t="s">
        <v>73</v>
      </c>
      <c r="G7" s="159" t="s">
        <v>28</v>
      </c>
      <c r="H7" s="160" t="s">
        <v>29</v>
      </c>
      <c r="I7" s="160" t="s">
        <v>74</v>
      </c>
      <c r="J7" s="160" t="s">
        <v>30</v>
      </c>
      <c r="K7" s="160" t="s">
        <v>75</v>
      </c>
      <c r="L7" s="160" t="s">
        <v>76</v>
      </c>
      <c r="M7" s="160" t="s">
        <v>77</v>
      </c>
      <c r="N7" s="160" t="s">
        <v>78</v>
      </c>
      <c r="O7" s="160" t="s">
        <v>79</v>
      </c>
      <c r="P7" s="160" t="s">
        <v>80</v>
      </c>
      <c r="Q7" s="160" t="s">
        <v>81</v>
      </c>
      <c r="R7" s="160" t="s">
        <v>82</v>
      </c>
      <c r="S7" s="160" t="s">
        <v>83</v>
      </c>
      <c r="T7" s="160" t="s">
        <v>84</v>
      </c>
      <c r="U7" s="152" t="s">
        <v>85</v>
      </c>
    </row>
    <row r="8" spans="1:60" x14ac:dyDescent="0.2">
      <c r="A8" s="161" t="s">
        <v>86</v>
      </c>
      <c r="B8" s="162" t="s">
        <v>57</v>
      </c>
      <c r="C8" s="163" t="s">
        <v>58</v>
      </c>
      <c r="D8" s="151"/>
      <c r="E8" s="164"/>
      <c r="F8" s="165"/>
      <c r="G8" s="165">
        <f>SUMIF(AE9:AE20,"&lt;&gt;NOR",G9:G20)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51"/>
      <c r="O8" s="151">
        <f>SUM(O9:O20)</f>
        <v>0</v>
      </c>
      <c r="P8" s="151"/>
      <c r="Q8" s="151">
        <f>SUM(Q9:Q20)</f>
        <v>0</v>
      </c>
      <c r="R8" s="151"/>
      <c r="S8" s="151"/>
      <c r="T8" s="161"/>
      <c r="U8" s="151">
        <f>SUM(U9:U20)</f>
        <v>204.18</v>
      </c>
      <c r="AE8" t="s">
        <v>87</v>
      </c>
    </row>
    <row r="9" spans="1:60" outlineLevel="1" x14ac:dyDescent="0.2">
      <c r="A9" s="147">
        <v>1</v>
      </c>
      <c r="B9" s="153" t="s">
        <v>88</v>
      </c>
      <c r="C9" s="175" t="s">
        <v>89</v>
      </c>
      <c r="D9" s="154" t="s">
        <v>90</v>
      </c>
      <c r="E9" s="156">
        <v>222</v>
      </c>
      <c r="F9" s="157"/>
      <c r="G9" s="158">
        <f>ROUND(E9*F9,2)</f>
        <v>0</v>
      </c>
      <c r="H9" s="157"/>
      <c r="I9" s="158">
        <f>ROUND(E9*H9,2)</f>
        <v>0</v>
      </c>
      <c r="J9" s="157"/>
      <c r="K9" s="158">
        <f>ROUND(E9*J9,2)</f>
        <v>0</v>
      </c>
      <c r="L9" s="158">
        <v>21</v>
      </c>
      <c r="M9" s="158">
        <f>G9*(1+L9/100)</f>
        <v>0</v>
      </c>
      <c r="N9" s="154">
        <v>0</v>
      </c>
      <c r="O9" s="154">
        <f>ROUND(E9*N9,5)</f>
        <v>0</v>
      </c>
      <c r="P9" s="154">
        <v>0</v>
      </c>
      <c r="Q9" s="154">
        <f>ROUND(E9*P9,5)</f>
        <v>0</v>
      </c>
      <c r="R9" s="154"/>
      <c r="S9" s="154"/>
      <c r="T9" s="155">
        <v>0.23400000000000001</v>
      </c>
      <c r="U9" s="154">
        <f>ROUND(E9*T9,2)</f>
        <v>51.95</v>
      </c>
      <c r="V9" s="146"/>
      <c r="W9" s="146"/>
      <c r="X9" s="146"/>
      <c r="Y9" s="146"/>
      <c r="Z9" s="146"/>
      <c r="AA9" s="146"/>
      <c r="AB9" s="146"/>
      <c r="AC9" s="146"/>
      <c r="AD9" s="146"/>
      <c r="AE9" s="146" t="s">
        <v>91</v>
      </c>
      <c r="AF9" s="146"/>
      <c r="AG9" s="146"/>
      <c r="AH9" s="146"/>
      <c r="AI9" s="146"/>
      <c r="AJ9" s="146"/>
      <c r="AK9" s="146"/>
      <c r="AL9" s="146"/>
      <c r="AM9" s="146"/>
      <c r="AN9" s="146"/>
      <c r="AO9" s="146"/>
      <c r="AP9" s="146"/>
      <c r="AQ9" s="146"/>
      <c r="AR9" s="146"/>
      <c r="AS9" s="146"/>
      <c r="AT9" s="146"/>
      <c r="AU9" s="146"/>
      <c r="AV9" s="146"/>
      <c r="AW9" s="146"/>
      <c r="AX9" s="146"/>
      <c r="AY9" s="146"/>
      <c r="AZ9" s="146"/>
      <c r="BA9" s="146"/>
      <c r="BB9" s="146"/>
      <c r="BC9" s="146"/>
      <c r="BD9" s="146"/>
      <c r="BE9" s="146"/>
      <c r="BF9" s="146"/>
      <c r="BG9" s="146"/>
      <c r="BH9" s="146"/>
    </row>
    <row r="10" spans="1:60" outlineLevel="1" x14ac:dyDescent="0.2">
      <c r="A10" s="147">
        <v>2</v>
      </c>
      <c r="B10" s="153" t="s">
        <v>92</v>
      </c>
      <c r="C10" s="175" t="s">
        <v>93</v>
      </c>
      <c r="D10" s="154" t="s">
        <v>90</v>
      </c>
      <c r="E10" s="156">
        <v>445</v>
      </c>
      <c r="F10" s="157"/>
      <c r="G10" s="158">
        <f>ROUND(E10*F10,2)</f>
        <v>0</v>
      </c>
      <c r="H10" s="157"/>
      <c r="I10" s="158">
        <f>ROUND(E10*H10,2)</f>
        <v>0</v>
      </c>
      <c r="J10" s="157"/>
      <c r="K10" s="158">
        <f>ROUND(E10*J10,2)</f>
        <v>0</v>
      </c>
      <c r="L10" s="158">
        <v>21</v>
      </c>
      <c r="M10" s="158">
        <f>G10*(1+L10/100)</f>
        <v>0</v>
      </c>
      <c r="N10" s="154">
        <v>0</v>
      </c>
      <c r="O10" s="154">
        <f>ROUND(E10*N10,5)</f>
        <v>0</v>
      </c>
      <c r="P10" s="154">
        <v>0</v>
      </c>
      <c r="Q10" s="154">
        <f>ROUND(E10*P10,5)</f>
        <v>0</v>
      </c>
      <c r="R10" s="154"/>
      <c r="S10" s="154"/>
      <c r="T10" s="155">
        <v>0.11799999999999999</v>
      </c>
      <c r="U10" s="154">
        <f>ROUND(E10*T10,2)</f>
        <v>52.51</v>
      </c>
      <c r="V10" s="146"/>
      <c r="W10" s="146"/>
      <c r="X10" s="146"/>
      <c r="Y10" s="146"/>
      <c r="Z10" s="146"/>
      <c r="AA10" s="146"/>
      <c r="AB10" s="146"/>
      <c r="AC10" s="146"/>
      <c r="AD10" s="146"/>
      <c r="AE10" s="146" t="s">
        <v>91</v>
      </c>
      <c r="AF10" s="146"/>
      <c r="AG10" s="146"/>
      <c r="AH10" s="146"/>
      <c r="AI10" s="146"/>
      <c r="AJ10" s="146"/>
      <c r="AK10" s="146"/>
      <c r="AL10" s="146"/>
      <c r="AM10" s="146"/>
      <c r="AN10" s="146"/>
      <c r="AO10" s="146"/>
      <c r="AP10" s="146"/>
      <c r="AQ10" s="146"/>
      <c r="AR10" s="146"/>
      <c r="AS10" s="146"/>
      <c r="AT10" s="146"/>
      <c r="AU10" s="146"/>
      <c r="AV10" s="146"/>
      <c r="AW10" s="146"/>
      <c r="AX10" s="146"/>
      <c r="AY10" s="146"/>
      <c r="AZ10" s="146"/>
      <c r="BA10" s="146"/>
      <c r="BB10" s="146"/>
      <c r="BC10" s="146"/>
      <c r="BD10" s="146"/>
      <c r="BE10" s="146"/>
      <c r="BF10" s="146"/>
      <c r="BG10" s="146"/>
      <c r="BH10" s="146"/>
    </row>
    <row r="11" spans="1:60" ht="22.5" outlineLevel="1" x14ac:dyDescent="0.2">
      <c r="A11" s="147">
        <v>3</v>
      </c>
      <c r="B11" s="153" t="s">
        <v>94</v>
      </c>
      <c r="C11" s="175" t="s">
        <v>95</v>
      </c>
      <c r="D11" s="154" t="s">
        <v>90</v>
      </c>
      <c r="E11" s="156">
        <v>445</v>
      </c>
      <c r="F11" s="157"/>
      <c r="G11" s="158">
        <f>ROUND(E11*F11,2)</f>
        <v>0</v>
      </c>
      <c r="H11" s="157"/>
      <c r="I11" s="158">
        <f>ROUND(E11*H11,2)</f>
        <v>0</v>
      </c>
      <c r="J11" s="157"/>
      <c r="K11" s="158">
        <f>ROUND(E11*J11,2)</f>
        <v>0</v>
      </c>
      <c r="L11" s="158">
        <v>21</v>
      </c>
      <c r="M11" s="158">
        <f>G11*(1+L11/100)</f>
        <v>0</v>
      </c>
      <c r="N11" s="154">
        <v>0</v>
      </c>
      <c r="O11" s="154">
        <f>ROUND(E11*N11,5)</f>
        <v>0</v>
      </c>
      <c r="P11" s="154">
        <v>0</v>
      </c>
      <c r="Q11" s="154">
        <f>ROUND(E11*P11,5)</f>
        <v>0</v>
      </c>
      <c r="R11" s="154"/>
      <c r="S11" s="154"/>
      <c r="T11" s="155">
        <v>1.6E-2</v>
      </c>
      <c r="U11" s="154">
        <f>ROUND(E11*T11,2)</f>
        <v>7.12</v>
      </c>
      <c r="V11" s="146"/>
      <c r="W11" s="146"/>
      <c r="X11" s="146"/>
      <c r="Y11" s="146"/>
      <c r="Z11" s="146"/>
      <c r="AA11" s="146"/>
      <c r="AB11" s="146"/>
      <c r="AC11" s="146"/>
      <c r="AD11" s="146"/>
      <c r="AE11" s="146" t="s">
        <v>91</v>
      </c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</row>
    <row r="12" spans="1:60" outlineLevel="1" x14ac:dyDescent="0.2">
      <c r="A12" s="147">
        <v>4</v>
      </c>
      <c r="B12" s="153" t="s">
        <v>96</v>
      </c>
      <c r="C12" s="175" t="s">
        <v>97</v>
      </c>
      <c r="D12" s="154" t="s">
        <v>90</v>
      </c>
      <c r="E12" s="156">
        <v>222</v>
      </c>
      <c r="F12" s="157"/>
      <c r="G12" s="158">
        <f>ROUND(E12*F12,2)</f>
        <v>0</v>
      </c>
      <c r="H12" s="157"/>
      <c r="I12" s="158">
        <f>ROUND(E12*H12,2)</f>
        <v>0</v>
      </c>
      <c r="J12" s="157"/>
      <c r="K12" s="158">
        <f>ROUND(E12*J12,2)</f>
        <v>0</v>
      </c>
      <c r="L12" s="158">
        <v>21</v>
      </c>
      <c r="M12" s="158">
        <f>G12*(1+L12/100)</f>
        <v>0</v>
      </c>
      <c r="N12" s="154">
        <v>0</v>
      </c>
      <c r="O12" s="154">
        <f>ROUND(E12*N12,5)</f>
        <v>0</v>
      </c>
      <c r="P12" s="154">
        <v>0</v>
      </c>
      <c r="Q12" s="154">
        <f>ROUND(E12*P12,5)</f>
        <v>0</v>
      </c>
      <c r="R12" s="154"/>
      <c r="S12" s="154"/>
      <c r="T12" s="155">
        <v>0.16600000000000001</v>
      </c>
      <c r="U12" s="154">
        <f>ROUND(E12*T12,2)</f>
        <v>36.85</v>
      </c>
      <c r="V12" s="146"/>
      <c r="W12" s="146"/>
      <c r="X12" s="146"/>
      <c r="Y12" s="146"/>
      <c r="Z12" s="146"/>
      <c r="AA12" s="146"/>
      <c r="AB12" s="146"/>
      <c r="AC12" s="146"/>
      <c r="AD12" s="146"/>
      <c r="AE12" s="146" t="s">
        <v>91</v>
      </c>
      <c r="AF12" s="146"/>
      <c r="AG12" s="146"/>
      <c r="AH12" s="146"/>
      <c r="AI12" s="146"/>
      <c r="AJ12" s="146"/>
      <c r="AK12" s="146"/>
      <c r="AL12" s="146"/>
      <c r="AM12" s="146"/>
      <c r="AN12" s="146"/>
      <c r="AO12" s="146"/>
      <c r="AP12" s="146"/>
      <c r="AQ12" s="146"/>
      <c r="AR12" s="146"/>
      <c r="AS12" s="146"/>
      <c r="AT12" s="146"/>
      <c r="AU12" s="146"/>
      <c r="AV12" s="146"/>
      <c r="AW12" s="146"/>
      <c r="AX12" s="146"/>
      <c r="AY12" s="146"/>
      <c r="AZ12" s="146"/>
      <c r="BA12" s="146"/>
      <c r="BB12" s="146"/>
      <c r="BC12" s="146"/>
      <c r="BD12" s="146"/>
      <c r="BE12" s="146"/>
      <c r="BF12" s="146"/>
      <c r="BG12" s="146"/>
      <c r="BH12" s="146"/>
    </row>
    <row r="13" spans="1:60" outlineLevel="1" x14ac:dyDescent="0.2">
      <c r="A13" s="147">
        <v>5</v>
      </c>
      <c r="B13" s="153" t="s">
        <v>98</v>
      </c>
      <c r="C13" s="175" t="s">
        <v>99</v>
      </c>
      <c r="D13" s="154" t="s">
        <v>90</v>
      </c>
      <c r="E13" s="156">
        <v>667</v>
      </c>
      <c r="F13" s="157"/>
      <c r="G13" s="158">
        <f>ROUND(E13*F13,2)</f>
        <v>0</v>
      </c>
      <c r="H13" s="157"/>
      <c r="I13" s="158">
        <f>ROUND(E13*H13,2)</f>
        <v>0</v>
      </c>
      <c r="J13" s="157"/>
      <c r="K13" s="158">
        <f>ROUND(E13*J13,2)</f>
        <v>0</v>
      </c>
      <c r="L13" s="158">
        <v>21</v>
      </c>
      <c r="M13" s="158">
        <f>G13*(1+L13/100)</f>
        <v>0</v>
      </c>
      <c r="N13" s="154">
        <v>0</v>
      </c>
      <c r="O13" s="154">
        <f>ROUND(E13*N13,5)</f>
        <v>0</v>
      </c>
      <c r="P13" s="154">
        <v>0</v>
      </c>
      <c r="Q13" s="154">
        <f>ROUND(E13*P13,5)</f>
        <v>0</v>
      </c>
      <c r="R13" s="154"/>
      <c r="S13" s="154"/>
      <c r="T13" s="155">
        <v>0</v>
      </c>
      <c r="U13" s="154">
        <f>ROUND(E13*T13,2)</f>
        <v>0</v>
      </c>
      <c r="V13" s="146"/>
      <c r="W13" s="146"/>
      <c r="X13" s="146"/>
      <c r="Y13" s="146"/>
      <c r="Z13" s="146"/>
      <c r="AA13" s="146"/>
      <c r="AB13" s="146"/>
      <c r="AC13" s="146"/>
      <c r="AD13" s="146"/>
      <c r="AE13" s="146" t="s">
        <v>91</v>
      </c>
      <c r="AF13" s="146"/>
      <c r="AG13" s="146"/>
      <c r="AH13" s="146"/>
      <c r="AI13" s="146"/>
      <c r="AJ13" s="146"/>
      <c r="AK13" s="146"/>
      <c r="AL13" s="146"/>
      <c r="AM13" s="146"/>
      <c r="AN13" s="146"/>
      <c r="AO13" s="146"/>
      <c r="AP13" s="146"/>
      <c r="AQ13" s="146"/>
      <c r="AR13" s="146"/>
      <c r="AS13" s="146"/>
      <c r="AT13" s="146"/>
      <c r="AU13" s="146"/>
      <c r="AV13" s="146"/>
      <c r="AW13" s="146"/>
      <c r="AX13" s="146"/>
      <c r="AY13" s="146"/>
      <c r="AZ13" s="146"/>
      <c r="BA13" s="146"/>
      <c r="BB13" s="146"/>
      <c r="BC13" s="146"/>
      <c r="BD13" s="146"/>
      <c r="BE13" s="146"/>
      <c r="BF13" s="146"/>
      <c r="BG13" s="146"/>
      <c r="BH13" s="146"/>
    </row>
    <row r="14" spans="1:60" ht="22.5" outlineLevel="1" x14ac:dyDescent="0.2">
      <c r="A14" s="147"/>
      <c r="B14" s="153"/>
      <c r="C14" s="226" t="s">
        <v>108</v>
      </c>
      <c r="D14" s="227"/>
      <c r="E14" s="228"/>
      <c r="F14" s="229"/>
      <c r="G14" s="230"/>
      <c r="H14" s="158"/>
      <c r="I14" s="158"/>
      <c r="J14" s="158"/>
      <c r="K14" s="158"/>
      <c r="L14" s="158"/>
      <c r="M14" s="158"/>
      <c r="N14" s="154"/>
      <c r="O14" s="154"/>
      <c r="P14" s="154"/>
      <c r="Q14" s="154"/>
      <c r="R14" s="154"/>
      <c r="S14" s="154"/>
      <c r="T14" s="155"/>
      <c r="U14" s="154"/>
      <c r="V14" s="146"/>
      <c r="W14" s="146"/>
      <c r="X14" s="146"/>
      <c r="Y14" s="146"/>
      <c r="Z14" s="146"/>
      <c r="AA14" s="146"/>
      <c r="AB14" s="146"/>
      <c r="AC14" s="146"/>
      <c r="AD14" s="146"/>
      <c r="AE14" s="146" t="s">
        <v>100</v>
      </c>
      <c r="AF14" s="146"/>
      <c r="AG14" s="146"/>
      <c r="AH14" s="146"/>
      <c r="AI14" s="146"/>
      <c r="AJ14" s="146"/>
      <c r="AK14" s="146"/>
      <c r="AL14" s="146"/>
      <c r="AM14" s="146"/>
      <c r="AN14" s="146"/>
      <c r="AO14" s="146"/>
      <c r="AP14" s="146"/>
      <c r="AQ14" s="146"/>
      <c r="AR14" s="146"/>
      <c r="AS14" s="146"/>
      <c r="AT14" s="146"/>
      <c r="AU14" s="146"/>
      <c r="AV14" s="146"/>
      <c r="AW14" s="146"/>
      <c r="AX14" s="146"/>
      <c r="AY14" s="146"/>
      <c r="AZ14" s="146"/>
      <c r="BA14" s="148" t="str">
        <f>C14</f>
        <v>Součástí položky jsou nakládání a přesuny sedimentu, doprava a potřebná manipulace se sedimentem, jeho rozhrnutí včetně případných poplatků za uložení v následujících možnostech:</v>
      </c>
      <c r="BB14" s="146"/>
      <c r="BC14" s="146"/>
      <c r="BD14" s="146"/>
      <c r="BE14" s="146"/>
      <c r="BF14" s="146"/>
      <c r="BG14" s="146"/>
      <c r="BH14" s="146"/>
    </row>
    <row r="15" spans="1:60" ht="45" outlineLevel="1" x14ac:dyDescent="0.2">
      <c r="A15" s="147"/>
      <c r="B15" s="153"/>
      <c r="C15" s="226" t="s">
        <v>114</v>
      </c>
      <c r="D15" s="227"/>
      <c r="E15" s="228"/>
      <c r="F15" s="229"/>
      <c r="G15" s="230"/>
      <c r="H15" s="158"/>
      <c r="I15" s="158"/>
      <c r="J15" s="158"/>
      <c r="K15" s="158"/>
      <c r="L15" s="158"/>
      <c r="M15" s="158"/>
      <c r="N15" s="154"/>
      <c r="O15" s="154"/>
      <c r="P15" s="154"/>
      <c r="Q15" s="154"/>
      <c r="R15" s="154"/>
      <c r="S15" s="154"/>
      <c r="T15" s="155"/>
      <c r="U15" s="154"/>
      <c r="V15" s="146"/>
      <c r="W15" s="146"/>
      <c r="X15" s="146"/>
      <c r="Y15" s="146"/>
      <c r="Z15" s="146"/>
      <c r="AA15" s="146"/>
      <c r="AB15" s="146"/>
      <c r="AC15" s="146"/>
      <c r="AD15" s="146"/>
      <c r="AE15" s="146" t="s">
        <v>100</v>
      </c>
      <c r="AF15" s="146"/>
      <c r="AG15" s="146"/>
      <c r="AH15" s="146"/>
      <c r="AI15" s="146"/>
      <c r="AJ15" s="146"/>
      <c r="AK15" s="146"/>
      <c r="AL15" s="146"/>
      <c r="AM15" s="146"/>
      <c r="AN15" s="146"/>
      <c r="AO15" s="146"/>
      <c r="AP15" s="146"/>
      <c r="AQ15" s="146"/>
      <c r="AR15" s="146"/>
      <c r="AS15" s="146"/>
      <c r="AT15" s="146"/>
      <c r="AU15" s="146"/>
      <c r="AV15" s="146"/>
      <c r="AW15" s="146"/>
      <c r="AX15" s="146"/>
      <c r="AY15" s="146"/>
      <c r="AZ15" s="146"/>
      <c r="BA15" s="148" t="str">
        <f>C15</f>
        <v xml:space="preserve">       1.) Sediment splňuje požadavky pro uložení na pozemky ZPF – vyhl..č. 257/2009 Sb., příloha č.1. Součástí položky je nový rozbor sedimentu a případně půdy dle přílohy č.3 z pozemku, na který bude uložen, a souhlas orgánu ochrany ZPF. V tomto případě bude po rozprostření sedimentu vysbírán kamen a nepatřičný materiál a dále bude provedena  orba</v>
      </c>
      <c r="BB15" s="146"/>
      <c r="BC15" s="146"/>
      <c r="BD15" s="146"/>
      <c r="BE15" s="146"/>
      <c r="BF15" s="146"/>
      <c r="BG15" s="146"/>
      <c r="BH15" s="146"/>
    </row>
    <row r="16" spans="1:60" ht="33.75" outlineLevel="1" x14ac:dyDescent="0.2">
      <c r="A16" s="147"/>
      <c r="B16" s="153"/>
      <c r="C16" s="226" t="s">
        <v>109</v>
      </c>
      <c r="D16" s="227"/>
      <c r="E16" s="228"/>
      <c r="F16" s="229"/>
      <c r="G16" s="230"/>
      <c r="H16" s="158"/>
      <c r="I16" s="158"/>
      <c r="J16" s="158"/>
      <c r="K16" s="158"/>
      <c r="L16" s="158"/>
      <c r="M16" s="158"/>
      <c r="N16" s="154"/>
      <c r="O16" s="154"/>
      <c r="P16" s="154"/>
      <c r="Q16" s="154"/>
      <c r="R16" s="154"/>
      <c r="S16" s="154"/>
      <c r="T16" s="155"/>
      <c r="U16" s="154"/>
      <c r="V16" s="146"/>
      <c r="W16" s="146"/>
      <c r="X16" s="146"/>
      <c r="Y16" s="146"/>
      <c r="Z16" s="146"/>
      <c r="AA16" s="146"/>
      <c r="AB16" s="146"/>
      <c r="AC16" s="146"/>
      <c r="AD16" s="146"/>
      <c r="AE16" s="146" t="s">
        <v>100</v>
      </c>
      <c r="AF16" s="146"/>
      <c r="AG16" s="146"/>
      <c r="AH16" s="146"/>
      <c r="AI16" s="146"/>
      <c r="AJ16" s="146"/>
      <c r="AK16" s="146"/>
      <c r="AL16" s="146"/>
      <c r="AM16" s="146"/>
      <c r="AN16" s="146"/>
      <c r="AO16" s="146"/>
      <c r="AP16" s="146"/>
      <c r="AQ16" s="146"/>
      <c r="AR16" s="146"/>
      <c r="AS16" s="146"/>
      <c r="AT16" s="146"/>
      <c r="AU16" s="146"/>
      <c r="AV16" s="146"/>
      <c r="AW16" s="146"/>
      <c r="AX16" s="146"/>
      <c r="AY16" s="146"/>
      <c r="AZ16" s="146"/>
      <c r="BA16" s="148" t="str">
        <f>C16</f>
        <v xml:space="preserve">      2.) Dle možností zhotovitele může být provedena likvidace sedimentu v souladu se zák.č.185/2001 Sb., neboť dle vyhl.č. 294/2005 Sb. v platném znění je možno sediment uložit na povrch terénu - jsou dodrženy limity  tab 10.3. přílohy č. 10</v>
      </c>
      <c r="BB16" s="146"/>
      <c r="BC16" s="146"/>
      <c r="BD16" s="146"/>
      <c r="BE16" s="146"/>
      <c r="BF16" s="146"/>
      <c r="BG16" s="146"/>
      <c r="BH16" s="146"/>
    </row>
    <row r="17" spans="1:60" ht="33.75" outlineLevel="1" x14ac:dyDescent="0.2">
      <c r="A17" s="147"/>
      <c r="B17" s="153"/>
      <c r="C17" s="226" t="s">
        <v>101</v>
      </c>
      <c r="D17" s="227"/>
      <c r="E17" s="228"/>
      <c r="F17" s="229"/>
      <c r="G17" s="230"/>
      <c r="H17" s="158"/>
      <c r="I17" s="158"/>
      <c r="J17" s="158"/>
      <c r="K17" s="158"/>
      <c r="L17" s="158"/>
      <c r="M17" s="158"/>
      <c r="N17" s="154"/>
      <c r="O17" s="154"/>
      <c r="P17" s="154"/>
      <c r="Q17" s="154"/>
      <c r="R17" s="154"/>
      <c r="S17" s="154"/>
      <c r="T17" s="155"/>
      <c r="U17" s="154"/>
      <c r="V17" s="146"/>
      <c r="W17" s="146"/>
      <c r="X17" s="146"/>
      <c r="Y17" s="146"/>
      <c r="Z17" s="146"/>
      <c r="AA17" s="146"/>
      <c r="AB17" s="146"/>
      <c r="AC17" s="146"/>
      <c r="AD17" s="146"/>
      <c r="AE17" s="146" t="s">
        <v>100</v>
      </c>
      <c r="AF17" s="146"/>
      <c r="AG17" s="146"/>
      <c r="AH17" s="146"/>
      <c r="AI17" s="146"/>
      <c r="AJ17" s="146"/>
      <c r="AK17" s="146"/>
      <c r="AL17" s="146"/>
      <c r="AM17" s="146"/>
      <c r="AN17" s="146"/>
      <c r="AO17" s="146"/>
      <c r="AP17" s="146"/>
      <c r="AQ17" s="146"/>
      <c r="AR17" s="146"/>
      <c r="AS17" s="146"/>
      <c r="AT17" s="146"/>
      <c r="AU17" s="146"/>
      <c r="AV17" s="146"/>
      <c r="AW17" s="146"/>
      <c r="AX17" s="146"/>
      <c r="AY17" s="146"/>
      <c r="AZ17" s="146"/>
      <c r="BA17" s="148" t="str">
        <f>C17</f>
        <v xml:space="preserve">     3.) Proschlý sediment je možno uložit i na skládku TKO, je však před tím nutné provést výluhy ze sedimentu a tyto musí splňovat hodnoty přílohy č. 2 vyhl.č. 294/2005 Sb., tabulka 2.1.třída vyluhovatelnosti I.</v>
      </c>
      <c r="BB17" s="146"/>
      <c r="BC17" s="146"/>
      <c r="BD17" s="146"/>
      <c r="BE17" s="146"/>
      <c r="BF17" s="146"/>
      <c r="BG17" s="146"/>
      <c r="BH17" s="146"/>
    </row>
    <row r="18" spans="1:60" outlineLevel="1" x14ac:dyDescent="0.2">
      <c r="A18" s="147">
        <v>6</v>
      </c>
      <c r="B18" s="153" t="s">
        <v>102</v>
      </c>
      <c r="C18" s="175" t="s">
        <v>103</v>
      </c>
      <c r="D18" s="154" t="s">
        <v>104</v>
      </c>
      <c r="E18" s="156">
        <v>350</v>
      </c>
      <c r="F18" s="157"/>
      <c r="G18" s="158">
        <f>ROUND(E18*F18,2)</f>
        <v>0</v>
      </c>
      <c r="H18" s="157"/>
      <c r="I18" s="158">
        <f>ROUND(E18*H18,2)</f>
        <v>0</v>
      </c>
      <c r="J18" s="157"/>
      <c r="K18" s="158">
        <f>ROUND(E18*J18,2)</f>
        <v>0</v>
      </c>
      <c r="L18" s="158">
        <v>21</v>
      </c>
      <c r="M18" s="158">
        <f>G18*(1+L18/100)</f>
        <v>0</v>
      </c>
      <c r="N18" s="154">
        <v>0</v>
      </c>
      <c r="O18" s="154">
        <f>ROUND(E18*N18,5)</f>
        <v>0</v>
      </c>
      <c r="P18" s="154">
        <v>0</v>
      </c>
      <c r="Q18" s="154">
        <f>ROUND(E18*P18,5)</f>
        <v>0</v>
      </c>
      <c r="R18" s="154"/>
      <c r="S18" s="154"/>
      <c r="T18" s="155">
        <v>1.2999999999999999E-2</v>
      </c>
      <c r="U18" s="154">
        <f>ROUND(E18*T18,2)</f>
        <v>4.55</v>
      </c>
      <c r="V18" s="146"/>
      <c r="W18" s="146"/>
      <c r="X18" s="146"/>
      <c r="Y18" s="146"/>
      <c r="Z18" s="146"/>
      <c r="AA18" s="146"/>
      <c r="AB18" s="146"/>
      <c r="AC18" s="146"/>
      <c r="AD18" s="146"/>
      <c r="AE18" s="146" t="s">
        <v>91</v>
      </c>
      <c r="AF18" s="146"/>
      <c r="AG18" s="146"/>
      <c r="AH18" s="146"/>
      <c r="AI18" s="146"/>
      <c r="AJ18" s="146"/>
      <c r="AK18" s="146"/>
      <c r="AL18" s="146"/>
      <c r="AM18" s="146"/>
      <c r="AN18" s="146"/>
      <c r="AO18" s="146"/>
      <c r="AP18" s="146"/>
      <c r="AQ18" s="146"/>
      <c r="AR18" s="146"/>
      <c r="AS18" s="146"/>
      <c r="AT18" s="146"/>
      <c r="AU18" s="146"/>
      <c r="AV18" s="146"/>
      <c r="AW18" s="146"/>
      <c r="AX18" s="146"/>
      <c r="AY18" s="146"/>
      <c r="AZ18" s="146"/>
      <c r="BA18" s="146"/>
      <c r="BB18" s="146"/>
      <c r="BC18" s="146"/>
      <c r="BD18" s="146"/>
      <c r="BE18" s="146"/>
      <c r="BF18" s="146"/>
      <c r="BG18" s="146"/>
      <c r="BH18" s="146"/>
    </row>
    <row r="19" spans="1:60" outlineLevel="1" x14ac:dyDescent="0.2">
      <c r="A19" s="147">
        <v>7</v>
      </c>
      <c r="B19" s="153" t="s">
        <v>105</v>
      </c>
      <c r="C19" s="175" t="s">
        <v>106</v>
      </c>
      <c r="D19" s="154" t="s">
        <v>104</v>
      </c>
      <c r="E19" s="156">
        <v>400</v>
      </c>
      <c r="F19" s="157"/>
      <c r="G19" s="158">
        <f>ROUND(E19*F19,2)</f>
        <v>0</v>
      </c>
      <c r="H19" s="157"/>
      <c r="I19" s="158">
        <f>ROUND(E19*H19,2)</f>
        <v>0</v>
      </c>
      <c r="J19" s="157"/>
      <c r="K19" s="158">
        <f>ROUND(E19*J19,2)</f>
        <v>0</v>
      </c>
      <c r="L19" s="158">
        <v>21</v>
      </c>
      <c r="M19" s="158">
        <f>G19*(1+L19/100)</f>
        <v>0</v>
      </c>
      <c r="N19" s="154">
        <v>0</v>
      </c>
      <c r="O19" s="154">
        <f>ROUND(E19*N19,5)</f>
        <v>0</v>
      </c>
      <c r="P19" s="154">
        <v>0</v>
      </c>
      <c r="Q19" s="154">
        <f>ROUND(E19*P19,5)</f>
        <v>0</v>
      </c>
      <c r="R19" s="154"/>
      <c r="S19" s="154"/>
      <c r="T19" s="155">
        <v>0.128</v>
      </c>
      <c r="U19" s="154">
        <f>ROUND(E19*T19,2)</f>
        <v>51.2</v>
      </c>
      <c r="V19" s="146"/>
      <c r="W19" s="146"/>
      <c r="X19" s="146"/>
      <c r="Y19" s="146"/>
      <c r="Z19" s="146"/>
      <c r="AA19" s="146"/>
      <c r="AB19" s="146"/>
      <c r="AC19" s="146"/>
      <c r="AD19" s="146"/>
      <c r="AE19" s="146" t="s">
        <v>91</v>
      </c>
      <c r="AF19" s="146"/>
      <c r="AG19" s="146"/>
      <c r="AH19" s="146"/>
      <c r="AI19" s="146"/>
      <c r="AJ19" s="146"/>
      <c r="AK19" s="146"/>
      <c r="AL19" s="146"/>
      <c r="AM19" s="146"/>
      <c r="AN19" s="146"/>
      <c r="AO19" s="146"/>
      <c r="AP19" s="146"/>
      <c r="AQ19" s="146"/>
      <c r="AR19" s="146"/>
      <c r="AS19" s="146"/>
      <c r="AT19" s="146"/>
      <c r="AU19" s="146"/>
      <c r="AV19" s="146"/>
      <c r="AW19" s="146"/>
      <c r="AX19" s="146"/>
      <c r="AY19" s="146"/>
      <c r="AZ19" s="146"/>
      <c r="BA19" s="146"/>
      <c r="BB19" s="146"/>
      <c r="BC19" s="146"/>
      <c r="BD19" s="146"/>
      <c r="BE19" s="146"/>
      <c r="BF19" s="146"/>
      <c r="BG19" s="146"/>
      <c r="BH19" s="146"/>
    </row>
    <row r="20" spans="1:60" outlineLevel="1" x14ac:dyDescent="0.2">
      <c r="A20" s="166"/>
      <c r="B20" s="167"/>
      <c r="C20" s="231" t="s">
        <v>107</v>
      </c>
      <c r="D20" s="232"/>
      <c r="E20" s="233"/>
      <c r="F20" s="234"/>
      <c r="G20" s="235"/>
      <c r="H20" s="168"/>
      <c r="I20" s="168"/>
      <c r="J20" s="168"/>
      <c r="K20" s="168"/>
      <c r="L20" s="168"/>
      <c r="M20" s="168"/>
      <c r="N20" s="169"/>
      <c r="O20" s="169"/>
      <c r="P20" s="169"/>
      <c r="Q20" s="169"/>
      <c r="R20" s="169"/>
      <c r="S20" s="169"/>
      <c r="T20" s="170"/>
      <c r="U20" s="169"/>
      <c r="V20" s="146"/>
      <c r="W20" s="146"/>
      <c r="X20" s="146"/>
      <c r="Y20" s="146"/>
      <c r="Z20" s="146"/>
      <c r="AA20" s="146"/>
      <c r="AB20" s="146"/>
      <c r="AC20" s="146"/>
      <c r="AD20" s="146"/>
      <c r="AE20" s="146" t="s">
        <v>100</v>
      </c>
      <c r="AF20" s="146"/>
      <c r="AG20" s="146"/>
      <c r="AH20" s="146"/>
      <c r="AI20" s="146"/>
      <c r="AJ20" s="146"/>
      <c r="AK20" s="146"/>
      <c r="AL20" s="146"/>
      <c r="AM20" s="146"/>
      <c r="AN20" s="146"/>
      <c r="AO20" s="146"/>
      <c r="AP20" s="146"/>
      <c r="AQ20" s="146"/>
      <c r="AR20" s="146"/>
      <c r="AS20" s="146"/>
      <c r="AT20" s="146"/>
      <c r="AU20" s="146"/>
      <c r="AV20" s="146"/>
      <c r="AW20" s="146"/>
      <c r="AX20" s="146"/>
      <c r="AY20" s="146"/>
      <c r="AZ20" s="146"/>
      <c r="BA20" s="148" t="str">
        <f>C20</f>
        <v>přechod na litorál, výkr.č. C.4</v>
      </c>
      <c r="BB20" s="146"/>
      <c r="BC20" s="146"/>
      <c r="BD20" s="146"/>
      <c r="BE20" s="146"/>
      <c r="BF20" s="146"/>
      <c r="BG20" s="146"/>
      <c r="BH20" s="146"/>
    </row>
    <row r="21" spans="1:60" x14ac:dyDescent="0.2">
      <c r="A21" s="6"/>
      <c r="B21" s="7" t="s">
        <v>110</v>
      </c>
      <c r="C21" s="176" t="s">
        <v>110</v>
      </c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AC21">
        <v>15</v>
      </c>
      <c r="AD21">
        <v>21</v>
      </c>
    </row>
    <row r="22" spans="1:60" x14ac:dyDescent="0.2">
      <c r="A22" s="171"/>
      <c r="B22" s="172"/>
      <c r="C22" s="177" t="s">
        <v>110</v>
      </c>
      <c r="D22" s="173"/>
      <c r="E22" s="173"/>
      <c r="F22" s="173"/>
      <c r="G22" s="174">
        <f>G8</f>
        <v>0</v>
      </c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AC22">
        <f>SUMIF(L7:L20,AC21,G7:G20)</f>
        <v>0</v>
      </c>
      <c r="AD22">
        <f>SUMIF(L7:L20,AD21,G7:G20)</f>
        <v>0</v>
      </c>
      <c r="AE22" t="s">
        <v>111</v>
      </c>
    </row>
    <row r="23" spans="1:60" x14ac:dyDescent="0.2">
      <c r="A23" s="6"/>
      <c r="B23" s="7" t="s">
        <v>110</v>
      </c>
      <c r="C23" s="176" t="s">
        <v>110</v>
      </c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60" x14ac:dyDescent="0.2">
      <c r="A24" s="6"/>
      <c r="B24" s="7" t="s">
        <v>110</v>
      </c>
      <c r="C24" s="176" t="s">
        <v>110</v>
      </c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spans="1:60" x14ac:dyDescent="0.2">
      <c r="A25" s="236"/>
      <c r="B25" s="236"/>
      <c r="C25" s="237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</row>
    <row r="26" spans="1:60" x14ac:dyDescent="0.2">
      <c r="A26" s="238"/>
      <c r="B26" s="239"/>
      <c r="C26" s="240"/>
      <c r="D26" s="239"/>
      <c r="E26" s="239"/>
      <c r="F26" s="239"/>
      <c r="G26" s="241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AE26" t="s">
        <v>112</v>
      </c>
    </row>
    <row r="27" spans="1:60" x14ac:dyDescent="0.2">
      <c r="A27" s="242"/>
      <c r="B27" s="243"/>
      <c r="C27" s="244"/>
      <c r="D27" s="243"/>
      <c r="E27" s="243"/>
      <c r="F27" s="243"/>
      <c r="G27" s="245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</row>
    <row r="28" spans="1:60" x14ac:dyDescent="0.2">
      <c r="A28" s="242"/>
      <c r="B28" s="243"/>
      <c r="C28" s="244"/>
      <c r="D28" s="243"/>
      <c r="E28" s="243"/>
      <c r="F28" s="243"/>
      <c r="G28" s="245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spans="1:60" x14ac:dyDescent="0.2">
      <c r="A29" s="242"/>
      <c r="B29" s="243"/>
      <c r="C29" s="244"/>
      <c r="D29" s="243"/>
      <c r="E29" s="243"/>
      <c r="F29" s="243"/>
      <c r="G29" s="245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246"/>
      <c r="B30" s="247"/>
      <c r="C30" s="248"/>
      <c r="D30" s="247"/>
      <c r="E30" s="247"/>
      <c r="F30" s="247"/>
      <c r="G30" s="249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6"/>
      <c r="B31" s="7" t="s">
        <v>110</v>
      </c>
      <c r="C31" s="176" t="s">
        <v>110</v>
      </c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C32" s="178"/>
      <c r="AE32" t="s">
        <v>113</v>
      </c>
    </row>
  </sheetData>
  <sheetProtection password="9D17" sheet="1" objects="1" scenarios="1"/>
  <mergeCells count="11">
    <mergeCell ref="C15:G15"/>
    <mergeCell ref="A1:G1"/>
    <mergeCell ref="C2:G2"/>
    <mergeCell ref="C3:G3"/>
    <mergeCell ref="C4:G4"/>
    <mergeCell ref="C14:G14"/>
    <mergeCell ref="C16:G16"/>
    <mergeCell ref="C17:G17"/>
    <mergeCell ref="C20:G20"/>
    <mergeCell ref="A25:C25"/>
    <mergeCell ref="A26:G30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Rostislav Uhlíř</dc:creator>
  <cp:lastModifiedBy>Goláňová Jana, Ing.</cp:lastModifiedBy>
  <cp:lastPrinted>2014-02-28T09:52:57Z</cp:lastPrinted>
  <dcterms:created xsi:type="dcterms:W3CDTF">2009-04-08T07:15:50Z</dcterms:created>
  <dcterms:modified xsi:type="dcterms:W3CDTF">2019-02-04T13:31:31Z</dcterms:modified>
</cp:coreProperties>
</file>